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ushcliffeborough-my.sharepoint.com/personal/imeader_rushcliffe_gov_uk/Documents/Documents/1. Web docs/1. RBC/"/>
    </mc:Choice>
  </mc:AlternateContent>
  <xr:revisionPtr revIDLastSave="0" documentId="14_{51D9265B-9658-4798-B0C0-3A4A6671E23C}" xr6:coauthVersionLast="47" xr6:coauthVersionMax="47" xr10:uidLastSave="{00000000-0000-0000-0000-000000000000}"/>
  <bookViews>
    <workbookView xWindow="-108" yWindow="-108" windowWidth="23256" windowHeight="12576" xr2:uid="{EACFA8E3-E128-4478-A590-AC0FBA3E2DE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" l="1"/>
  <c r="C90" i="1"/>
  <c r="G88" i="1"/>
  <c r="C88" i="1"/>
  <c r="F88" i="1"/>
  <c r="F84" i="1"/>
  <c r="C84" i="1"/>
  <c r="B84" i="1"/>
  <c r="F83" i="1"/>
  <c r="C83" i="1"/>
  <c r="B83" i="1"/>
  <c r="B81" i="1"/>
  <c r="C81" i="1"/>
  <c r="C73" i="1"/>
  <c r="B73" i="1"/>
  <c r="G63" i="1"/>
  <c r="C63" i="1"/>
  <c r="B63" i="1"/>
  <c r="B62" i="1"/>
  <c r="B53" i="1"/>
  <c r="F51" i="1"/>
  <c r="C51" i="1"/>
  <c r="B51" i="1"/>
  <c r="G50" i="1"/>
  <c r="F50" i="1"/>
  <c r="C50" i="1"/>
  <c r="B50" i="1"/>
  <c r="B49" i="1"/>
  <c r="F46" i="1"/>
  <c r="C46" i="1"/>
  <c r="B46" i="1"/>
  <c r="F45" i="1"/>
  <c r="C45" i="1"/>
  <c r="B45" i="1"/>
  <c r="F42" i="1"/>
  <c r="C42" i="1" l="1"/>
  <c r="B42" i="1"/>
  <c r="C37" i="1"/>
  <c r="F37" i="1"/>
  <c r="B37" i="1"/>
  <c r="F36" i="1"/>
  <c r="C36" i="1"/>
  <c r="B36" i="1"/>
  <c r="C31" i="1"/>
  <c r="F9" i="1" l="1"/>
  <c r="B30" i="1" l="1"/>
  <c r="C30" i="1"/>
  <c r="F30" i="1"/>
  <c r="B28" i="1"/>
  <c r="F28" i="1"/>
  <c r="C28" i="1"/>
  <c r="C26" i="1"/>
  <c r="F18" i="1"/>
</calcChain>
</file>

<file path=xl/sharedStrings.xml><?xml version="1.0" encoding="utf-8"?>
<sst xmlns="http://schemas.openxmlformats.org/spreadsheetml/2006/main" count="637" uniqueCount="165">
  <si>
    <t>99/00836/FUL</t>
  </si>
  <si>
    <t>99/00829/FUL</t>
  </si>
  <si>
    <t>99/01310/FUL</t>
  </si>
  <si>
    <t>00/00335/FUL</t>
  </si>
  <si>
    <t>00/00710/FUL</t>
  </si>
  <si>
    <t>00/00468/FUL</t>
  </si>
  <si>
    <t>00/00426/COU</t>
  </si>
  <si>
    <t>00/01338/FUL</t>
  </si>
  <si>
    <t>00/00228/FUL</t>
  </si>
  <si>
    <t>00/00227/FUL</t>
  </si>
  <si>
    <t>00/00890/OUT</t>
  </si>
  <si>
    <t>00/01302/OUT</t>
  </si>
  <si>
    <t>00/01087/FUL</t>
  </si>
  <si>
    <t>00/01300/FUL</t>
  </si>
  <si>
    <t>00/00929/VAR</t>
  </si>
  <si>
    <t>99/00769/OUT</t>
  </si>
  <si>
    <t>01/00527/FUL</t>
  </si>
  <si>
    <t>01/00160/FUL</t>
  </si>
  <si>
    <t>00/00187/FUL</t>
  </si>
  <si>
    <t>00/00727/FUL</t>
  </si>
  <si>
    <t>99/01089/OUT</t>
  </si>
  <si>
    <t>01/01103/OUT</t>
  </si>
  <si>
    <t>00/01455/OUT</t>
  </si>
  <si>
    <t>00/00656/OUT</t>
  </si>
  <si>
    <t>99/00523/OUT</t>
  </si>
  <si>
    <t>02/00357/FUL</t>
  </si>
  <si>
    <t>02/00025/OUT</t>
  </si>
  <si>
    <t>02/00019/FUL</t>
  </si>
  <si>
    <t>02/01085/FUL</t>
  </si>
  <si>
    <t>99/00941/OUT</t>
  </si>
  <si>
    <t>99/00714/OUT</t>
  </si>
  <si>
    <t>03/00158/FUL</t>
  </si>
  <si>
    <t>01/00772/FUL</t>
  </si>
  <si>
    <t>02/01698/OUT</t>
  </si>
  <si>
    <t>03/00276/OUT</t>
  </si>
  <si>
    <t>03/00277/OUT</t>
  </si>
  <si>
    <t>02/01148/FUL</t>
  </si>
  <si>
    <t>02/00225/COU</t>
  </si>
  <si>
    <t>03/00447/FUL</t>
  </si>
  <si>
    <t>02/00745/FUL</t>
  </si>
  <si>
    <t>03/00120/OUT</t>
  </si>
  <si>
    <t>01/00596/FUL</t>
  </si>
  <si>
    <t>03/00684/FUL</t>
  </si>
  <si>
    <t>01/01136/OUT</t>
  </si>
  <si>
    <t>03/01686/FUL</t>
  </si>
  <si>
    <t>04/00721/FUL</t>
  </si>
  <si>
    <t>04/00549/FUL</t>
  </si>
  <si>
    <t>04/00383/FUL</t>
  </si>
  <si>
    <t>03/01251/OUT</t>
  </si>
  <si>
    <t>04/01381/REM</t>
  </si>
  <si>
    <t>05/00390/OUT</t>
  </si>
  <si>
    <t>05/00693/VAR</t>
  </si>
  <si>
    <t>05/00132/FUL</t>
  </si>
  <si>
    <t>05/00986/FUL</t>
  </si>
  <si>
    <t>05/01669/FUL</t>
  </si>
  <si>
    <t>05/00614/VAR</t>
  </si>
  <si>
    <t>03/01722/OUT</t>
  </si>
  <si>
    <t>03/00538/OUT</t>
  </si>
  <si>
    <t>05/00944/FUL</t>
  </si>
  <si>
    <t>03/01608/FUL</t>
  </si>
  <si>
    <t>05/00683/REM</t>
  </si>
  <si>
    <t>05/00956/FUL</t>
  </si>
  <si>
    <t>06/00792/VAR</t>
  </si>
  <si>
    <t>06/00791/VAR</t>
  </si>
  <si>
    <t>06/00856/REM</t>
  </si>
  <si>
    <t>06/00024/FUL</t>
  </si>
  <si>
    <t>06/00784/FUL</t>
  </si>
  <si>
    <t>05/01604/FUL</t>
  </si>
  <si>
    <t>05/00397/OUT</t>
  </si>
  <si>
    <t>06/01643/FUL</t>
  </si>
  <si>
    <t>06/02128/FUL</t>
  </si>
  <si>
    <t>06/02056/FUL</t>
  </si>
  <si>
    <t>06/02127/FUL</t>
  </si>
  <si>
    <t>07/00829/FUL</t>
  </si>
  <si>
    <t>07/00625/FUL</t>
  </si>
  <si>
    <t>07/00571/FUL</t>
  </si>
  <si>
    <t>06/02063/FUL</t>
  </si>
  <si>
    <t>07/01541/FUL</t>
  </si>
  <si>
    <t>07/01962/FUL</t>
  </si>
  <si>
    <t>06/01226/OUT</t>
  </si>
  <si>
    <t>07/01943/FUL</t>
  </si>
  <si>
    <t>07/02056/FUL</t>
  </si>
  <si>
    <t>07/00410/FUL</t>
  </si>
  <si>
    <t>08/00141/FUL</t>
  </si>
  <si>
    <t>07/02546/COU</t>
  </si>
  <si>
    <t>07/02550/COU</t>
  </si>
  <si>
    <t>07/00524/OUT</t>
  </si>
  <si>
    <t>08/01206/FUL</t>
  </si>
  <si>
    <t>07/02276/OUT</t>
  </si>
  <si>
    <t>08/01515/FUL</t>
  </si>
  <si>
    <t>08/00664/OUT</t>
  </si>
  <si>
    <t>12/00883/VAR</t>
  </si>
  <si>
    <t>08/01703/FUL</t>
  </si>
  <si>
    <t>08/01731/FUL</t>
  </si>
  <si>
    <t>09/01371/LBC</t>
  </si>
  <si>
    <t>09/01372/FUL</t>
  </si>
  <si>
    <t>08/00653/OUT</t>
  </si>
  <si>
    <t>09/02224/FUL</t>
  </si>
  <si>
    <t>10/00774/OUT</t>
  </si>
  <si>
    <t>10/00869/FUL</t>
  </si>
  <si>
    <t>10/00777/EXT</t>
  </si>
  <si>
    <t>10/01186/FUL</t>
  </si>
  <si>
    <t>10/00908/EXT</t>
  </si>
  <si>
    <t>10/01240/EXT</t>
  </si>
  <si>
    <t>10/01706/EXT</t>
  </si>
  <si>
    <t>-</t>
  </si>
  <si>
    <t>Project(s) Allocated</t>
  </si>
  <si>
    <t>Date(s) Allocated</t>
  </si>
  <si>
    <t>Expansion/reorganisation at East Leake Medical Centre</t>
  </si>
  <si>
    <t>Dear Rushcliffe Borough Council ,</t>
  </si>
  <si>
    <t>Can you please provide me with details for s106 agreements signed between 2000-2010, including but not limited to:</t>
  </si>
  <si>
    <t>1. Planning references</t>
  </si>
  <si>
    <t>2. Total Contributions received</t>
  </si>
  <si>
    <t>3. Total Contributions allocated (if possible where and when allocated)</t>
  </si>
  <si>
    <t>4. Total Contributions Spent (with proof of expenditure)</t>
  </si>
  <si>
    <t>5. Total Balance remaining</t>
  </si>
  <si>
    <t>16/06/2006; 20/12/2006</t>
  </si>
  <si>
    <t>Bingham Community Facilities; Sporting Facilities at Butt Lane</t>
  </si>
  <si>
    <t>21/09/2006; 10/08/2010; 30/04/2009; 25/06/2009; 06/10/2009; 22/03/2006</t>
  </si>
  <si>
    <t>West Bridgford School; West Bridgford Medical Centre; Affordable Housing (De Montfort, Framework)</t>
  </si>
  <si>
    <t>13/09/2007; 30/11/2012; 17/07/2007; 29/05/2008; 22/07/2008</t>
  </si>
  <si>
    <t>Bingham Town Council CCTV; Bingham Town Council Market Electrics; Bingham Hub</t>
  </si>
  <si>
    <t>27/05/2002; 09/06/2006</t>
  </si>
  <si>
    <t>Tithby Road Footbridge; Tithby Road Footpath Improvements; Butt Field Contaminated land &amp; Ground Source Heat Pump; Carnarvon School Extension; Bingham Health Centre; Bingham Hub</t>
  </si>
  <si>
    <t>19/03/2007; 07/01/2010; 15/05/2009; 10/08/2010; 05/07/2011</t>
  </si>
  <si>
    <t>10/08/2010; 30/11/2012; 25/03/2013; 25/03/2006; 07/12/2011</t>
  </si>
  <si>
    <t>20/03/2013; 30/11/2012; 27/04/2006; 13/01/2013; 07/12/2011</t>
  </si>
  <si>
    <t>Heymann Extension; WB Medical Centre; Alford Road Pavilion; Ambleside Pedestrian Crossing</t>
  </si>
  <si>
    <t>WB Junior Extension; Heymann Extension; WB Medical Centre; Alford Road Pavilion; Gamston Canal Bridge; Ambleside Pedestrian Crossing</t>
  </si>
  <si>
    <t>WB School; WB Medical Centre; Cropwell/Tollerton Exception Housing; Trevellyan Road Bus Stops</t>
  </si>
  <si>
    <t>13/09/2007; 30/11/2012; 07/01/2010;13/02/2017</t>
  </si>
  <si>
    <t>10/08/2010; 25/03/2015; 30/12/2010; 15/04/2009; 06/10/2009; 07/08/2014; 16/02/2016</t>
  </si>
  <si>
    <t>James Peacock School; St Peters Junior; Ruddington Medical Centre; Vicarage Lane Play Area; Ruddington Cycle Routes; Camelot Street Bus Stops; Camelot Brookside Curbs/Paving</t>
  </si>
  <si>
    <t>21/07/2008; 02/12/2008; 16/12/2009;20/03/2013; 30/11/2012; 25/03/2013</t>
  </si>
  <si>
    <t>Aslockton Housing; Hound &amp; Loughborough Rds Move-on; Cropwell/Tollerton Exception Housing; Heymann Primary; WB Medical Centre; Alford Road Pavilion</t>
  </si>
  <si>
    <t>Lady Bay Radcliffe Road Junction Lights</t>
  </si>
  <si>
    <t>James Peacock School; Ruddington Medical Centre; Jubilee Fields Pavilion</t>
  </si>
  <si>
    <t>17/08/2010; 30/12/2010; 16/03/2007</t>
  </si>
  <si>
    <t>20/03/2013; 30/11/2012; 26/04/2006</t>
  </si>
  <si>
    <t>Heymann Primary; WB Medical; Gamston Play Area</t>
  </si>
  <si>
    <t>Wallenfells Play Area</t>
  </si>
  <si>
    <t>Bingham Health Centre</t>
  </si>
  <si>
    <t>East Leake Medical Centre; Station Road Footpath Widening</t>
  </si>
  <si>
    <t>19/11/2012; 20/12/2012</t>
  </si>
  <si>
    <t>Debdale Lane Footpath Widening; Debdale Lane Dropped Curbs</t>
  </si>
  <si>
    <t>26/04/2011; 05/09/2019; 08/12/2015; 05/09/2019; 02/02/2018; 20/12/2013</t>
  </si>
  <si>
    <t>Newton Affordable Housing Sites; Newton Shared Footway/Cycleway; East Bridgford Medical Centre; Metropolitan Garages Phase 2A; Newton Villager Bus Service; St Peters Extension/Refurb</t>
  </si>
  <si>
    <t>15/12/2009; 30/11/2017; 28/08/2014</t>
  </si>
  <si>
    <t>Bakers Close/Plumtree Road Bus Stops; Cotgrave TC Play Equipment; Cotgrave Medical Centre</t>
  </si>
  <si>
    <t>09/12/2010; 11/10/2011; 21/05/2012; 14/10/2011; 20/08/2014; 02/12/2010</t>
  </si>
  <si>
    <t>Soar Valley Bus Scheme; Community Defibrillators; Sutton Bonington Medical Centre; Parish Council Disabled Toilets; Children's Play Area; Pavilion Works; Cricket Scoreboard; Playground Bench</t>
  </si>
  <si>
    <t>01/04/2011; 14/03/2016; 23/03/2016; 07/08/2014; 14/03/2016; 28/11/2013</t>
  </si>
  <si>
    <t>Meadow Park Footpath Widening; Gotham Road Bus Stops; Lantern Lane/Gotham Road Crossing; East Leake Medical Treatment Rooms; East Leake Village Hall Refurb; Lantern Lane School Annexe</t>
  </si>
  <si>
    <t>04/03/2020; 20/05/2022; 12/12/2013; 01/06/2012</t>
  </si>
  <si>
    <t>Bingham Health Centre; Bingham Methodist Church Rebuild; Bingham Hub; Tithby Road Bus and Cycle</t>
  </si>
  <si>
    <t>Cropwell Butler Road Works</t>
  </si>
  <si>
    <t>Total Contributions Received</t>
  </si>
  <si>
    <t>Total Contributions Allocated</t>
  </si>
  <si>
    <t>Total Contributions Spent</t>
  </si>
  <si>
    <t>Total Balance Remaining</t>
  </si>
  <si>
    <t>Commuted Sum for Maintenance (Over 15 Years)</t>
  </si>
  <si>
    <t>WB Junior School Extension</t>
  </si>
  <si>
    <t>Traffic Calming Measures in Kegworth, Leics</t>
  </si>
  <si>
    <t>James Peacock School; Ruddington Medical Centre; Ruddington Cycle Paths; Bus Service; Elms Park Pavilion</t>
  </si>
  <si>
    <t>Planning Reference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</si>
</sst>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13">
    <xf numFmtId="0" fontId="0" fillId="0" borderId="0" xfId="0"/>
    <xf numFmtId="44" fontId="0" fillId="0" borderId="1" xfId="1" applyFont="1" applyBorder="1"/>
    <xf numFmtId="0" fontId="3" fillId="2" borderId="2" xfId="2" applyFont="1" applyFill="1" applyBorder="1" applyAlignment="1">
      <alignment horizontal="center"/>
    </xf>
    <xf numFmtId="0" fontId="3" fillId="0" borderId="1" xfId="2" applyFont="1" applyFill="1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2" fillId="0" borderId="0" xfId="0" applyFont="1" applyAlignment="1">
      <alignment vertical="center" wrapText="1"/>
    </xf>
    <xf numFmtId="44" fontId="0" fillId="0" borderId="1" xfId="1" applyFont="1" applyFill="1" applyBorder="1"/>
    <xf numFmtId="14" fontId="0" fillId="0" borderId="1" xfId="0" applyNumberFormat="1" applyFill="1" applyBorder="1"/>
    <xf numFmtId="0" fontId="0" fillId="0" borderId="1" xfId="0" applyFill="1" applyBorder="1"/>
    <xf numFmtId="14" fontId="0" fillId="0" borderId="0" xfId="0" applyNumberFormat="1" applyFill="1"/>
    <xf numFmtId="0" fontId="5" fillId="0" borderId="1" xfId="2" applyFont="1" applyFill="1" applyBorder="1" applyAlignment="1">
      <alignment wrapText="1"/>
    </xf>
    <xf numFmtId="44" fontId="0" fillId="0" borderId="0" xfId="1" applyFont="1"/>
  </cellXfs>
  <cellStyles count="3">
    <cellStyle name="Currency" xfId="1" builtinId="4"/>
    <cellStyle name="Normal" xfId="0" builtinId="0"/>
    <cellStyle name="Normal_Sheet1" xfId="2" xr:uid="{EB319388-0E2D-43C3-A54B-7F7717D5D4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5F7C9-412B-44CD-A615-B1914EB18DE3}">
  <dimension ref="A1:I107"/>
  <sheetViews>
    <sheetView tabSelected="1" workbookViewId="0">
      <selection activeCell="D15" sqref="D15"/>
    </sheetView>
  </sheetViews>
  <sheetFormatPr defaultRowHeight="14.4" x14ac:dyDescent="0.3"/>
  <cols>
    <col min="1" max="1" width="18.5546875" bestFit="1" customWidth="1"/>
    <col min="2" max="2" width="27.109375" bestFit="1" customWidth="1"/>
    <col min="3" max="3" width="27.44140625" bestFit="1" customWidth="1"/>
    <col min="4" max="4" width="77.33203125" bestFit="1" customWidth="1"/>
    <col min="5" max="5" width="177.33203125" bestFit="1" customWidth="1"/>
    <col min="6" max="6" width="24" bestFit="1" customWidth="1"/>
    <col min="7" max="7" width="23" bestFit="1" customWidth="1"/>
  </cols>
  <sheetData>
    <row r="1" spans="1:9" x14ac:dyDescent="0.3">
      <c r="A1" s="2" t="s">
        <v>164</v>
      </c>
      <c r="B1" s="2" t="s">
        <v>156</v>
      </c>
      <c r="C1" s="2" t="s">
        <v>157</v>
      </c>
      <c r="D1" s="2" t="s">
        <v>107</v>
      </c>
      <c r="E1" s="2" t="s">
        <v>106</v>
      </c>
      <c r="F1" s="2" t="s">
        <v>158</v>
      </c>
      <c r="G1" s="2" t="s">
        <v>159</v>
      </c>
    </row>
    <row r="2" spans="1:9" x14ac:dyDescent="0.3">
      <c r="A2" s="3" t="s">
        <v>0</v>
      </c>
      <c r="B2" s="1" t="s">
        <v>105</v>
      </c>
      <c r="C2" s="1" t="s">
        <v>105</v>
      </c>
      <c r="D2" s="4" t="s">
        <v>105</v>
      </c>
      <c r="E2" s="4" t="s">
        <v>105</v>
      </c>
      <c r="F2" s="1" t="s">
        <v>105</v>
      </c>
      <c r="G2" s="1" t="s">
        <v>105</v>
      </c>
      <c r="I2" s="6">
        <v>2571879</v>
      </c>
    </row>
    <row r="3" spans="1:9" x14ac:dyDescent="0.3">
      <c r="A3" s="3" t="s">
        <v>1</v>
      </c>
      <c r="B3" s="1" t="s">
        <v>105</v>
      </c>
      <c r="C3" s="1" t="s">
        <v>105</v>
      </c>
      <c r="D3" s="4" t="s">
        <v>105</v>
      </c>
      <c r="E3" s="4" t="s">
        <v>105</v>
      </c>
      <c r="F3" s="1" t="s">
        <v>105</v>
      </c>
      <c r="G3" s="1" t="s">
        <v>105</v>
      </c>
    </row>
    <row r="4" spans="1:9" x14ac:dyDescent="0.3">
      <c r="A4" s="3" t="s">
        <v>2</v>
      </c>
      <c r="B4" s="1" t="s">
        <v>105</v>
      </c>
      <c r="C4" s="1" t="s">
        <v>105</v>
      </c>
      <c r="D4" s="4" t="s">
        <v>105</v>
      </c>
      <c r="E4" s="4" t="s">
        <v>105</v>
      </c>
      <c r="F4" s="1" t="s">
        <v>105</v>
      </c>
      <c r="G4" s="1" t="s">
        <v>105</v>
      </c>
      <c r="I4" t="s">
        <v>109</v>
      </c>
    </row>
    <row r="5" spans="1:9" x14ac:dyDescent="0.3">
      <c r="A5" s="3" t="s">
        <v>3</v>
      </c>
      <c r="B5" s="1" t="s">
        <v>105</v>
      </c>
      <c r="C5" s="1" t="s">
        <v>105</v>
      </c>
      <c r="D5" s="4" t="s">
        <v>105</v>
      </c>
      <c r="E5" s="4" t="s">
        <v>105</v>
      </c>
      <c r="F5" s="1" t="s">
        <v>105</v>
      </c>
      <c r="G5" s="1" t="s">
        <v>105</v>
      </c>
    </row>
    <row r="6" spans="1:9" x14ac:dyDescent="0.3">
      <c r="A6" s="3" t="s">
        <v>4</v>
      </c>
      <c r="B6" s="1" t="s">
        <v>105</v>
      </c>
      <c r="C6" s="1" t="s">
        <v>105</v>
      </c>
      <c r="D6" s="4" t="s">
        <v>105</v>
      </c>
      <c r="E6" s="4" t="s">
        <v>105</v>
      </c>
      <c r="F6" s="1" t="s">
        <v>105</v>
      </c>
      <c r="G6" s="1" t="s">
        <v>105</v>
      </c>
      <c r="I6" t="s">
        <v>110</v>
      </c>
    </row>
    <row r="7" spans="1:9" x14ac:dyDescent="0.3">
      <c r="A7" s="3" t="s">
        <v>5</v>
      </c>
      <c r="B7" s="1">
        <v>5077</v>
      </c>
      <c r="C7" s="1" t="s">
        <v>105</v>
      </c>
      <c r="D7" s="4" t="s">
        <v>105</v>
      </c>
      <c r="E7" s="4" t="s">
        <v>105</v>
      </c>
      <c r="F7" s="1" t="s">
        <v>105</v>
      </c>
      <c r="G7" s="1">
        <v>6819.95</v>
      </c>
    </row>
    <row r="8" spans="1:9" x14ac:dyDescent="0.3">
      <c r="A8" s="3" t="s">
        <v>6</v>
      </c>
      <c r="B8" s="1" t="s">
        <v>105</v>
      </c>
      <c r="C8" s="1" t="s">
        <v>105</v>
      </c>
      <c r="D8" s="4" t="s">
        <v>105</v>
      </c>
      <c r="E8" s="4" t="s">
        <v>105</v>
      </c>
      <c r="F8" s="1" t="s">
        <v>105</v>
      </c>
      <c r="G8" s="1" t="s">
        <v>105</v>
      </c>
      <c r="I8" t="s">
        <v>111</v>
      </c>
    </row>
    <row r="9" spans="1:9" x14ac:dyDescent="0.3">
      <c r="A9" s="3" t="s">
        <v>7</v>
      </c>
      <c r="B9" s="1">
        <v>46500</v>
      </c>
      <c r="C9" s="7">
        <v>54556</v>
      </c>
      <c r="D9" s="8" t="s">
        <v>122</v>
      </c>
      <c r="E9" s="9" t="s">
        <v>121</v>
      </c>
      <c r="F9" s="7">
        <f>25076.37+37944.26</f>
        <v>63020.630000000005</v>
      </c>
      <c r="G9" s="1" t="s">
        <v>105</v>
      </c>
      <c r="I9" t="s">
        <v>112</v>
      </c>
    </row>
    <row r="10" spans="1:9" x14ac:dyDescent="0.3">
      <c r="A10" s="3" t="s">
        <v>8</v>
      </c>
      <c r="B10" s="1" t="s">
        <v>105</v>
      </c>
      <c r="C10" s="1" t="s">
        <v>105</v>
      </c>
      <c r="D10" s="4" t="s">
        <v>105</v>
      </c>
      <c r="E10" s="4" t="s">
        <v>105</v>
      </c>
      <c r="F10" s="1" t="s">
        <v>105</v>
      </c>
      <c r="G10" s="1" t="s">
        <v>105</v>
      </c>
      <c r="I10" t="s">
        <v>113</v>
      </c>
    </row>
    <row r="11" spans="1:9" x14ac:dyDescent="0.3">
      <c r="A11" s="3" t="s">
        <v>9</v>
      </c>
      <c r="B11" s="1" t="s">
        <v>105</v>
      </c>
      <c r="C11" s="1" t="s">
        <v>105</v>
      </c>
      <c r="D11" s="4" t="s">
        <v>105</v>
      </c>
      <c r="E11" s="4" t="s">
        <v>105</v>
      </c>
      <c r="F11" s="1" t="s">
        <v>105</v>
      </c>
      <c r="G11" s="1" t="s">
        <v>105</v>
      </c>
      <c r="I11" t="s">
        <v>114</v>
      </c>
    </row>
    <row r="12" spans="1:9" x14ac:dyDescent="0.3">
      <c r="A12" s="3" t="s">
        <v>10</v>
      </c>
      <c r="B12" s="1">
        <v>18885</v>
      </c>
      <c r="C12" s="1">
        <v>19092.830000000002</v>
      </c>
      <c r="D12" s="5">
        <v>40592</v>
      </c>
      <c r="E12" s="4" t="s">
        <v>160</v>
      </c>
      <c r="F12" s="7">
        <v>16013.81</v>
      </c>
      <c r="G12" s="1">
        <v>4160.38</v>
      </c>
      <c r="I12" t="s">
        <v>115</v>
      </c>
    </row>
    <row r="13" spans="1:9" x14ac:dyDescent="0.3">
      <c r="A13" s="3" t="s">
        <v>11</v>
      </c>
      <c r="B13" s="1" t="s">
        <v>105</v>
      </c>
      <c r="C13" s="1" t="s">
        <v>105</v>
      </c>
      <c r="D13" s="4" t="s">
        <v>105</v>
      </c>
      <c r="E13" s="4" t="s">
        <v>105</v>
      </c>
      <c r="F13" s="1" t="s">
        <v>105</v>
      </c>
      <c r="G13" s="1" t="s">
        <v>105</v>
      </c>
    </row>
    <row r="14" spans="1:9" x14ac:dyDescent="0.3">
      <c r="A14" s="3" t="s">
        <v>12</v>
      </c>
      <c r="B14" s="1" t="s">
        <v>105</v>
      </c>
      <c r="C14" s="1" t="s">
        <v>105</v>
      </c>
      <c r="D14" s="4" t="s">
        <v>105</v>
      </c>
      <c r="E14" s="4" t="s">
        <v>105</v>
      </c>
      <c r="F14" s="1" t="s">
        <v>105</v>
      </c>
      <c r="G14" s="1" t="s">
        <v>105</v>
      </c>
    </row>
    <row r="15" spans="1:9" x14ac:dyDescent="0.3">
      <c r="A15" s="3" t="s">
        <v>13</v>
      </c>
      <c r="B15" s="1" t="s">
        <v>105</v>
      </c>
      <c r="C15" s="1" t="s">
        <v>105</v>
      </c>
      <c r="D15" s="4" t="s">
        <v>105</v>
      </c>
      <c r="E15" s="4" t="s">
        <v>105</v>
      </c>
      <c r="F15" s="1" t="s">
        <v>105</v>
      </c>
      <c r="G15" s="1" t="s">
        <v>105</v>
      </c>
    </row>
    <row r="16" spans="1:9" x14ac:dyDescent="0.3">
      <c r="A16" s="3" t="s">
        <v>14</v>
      </c>
      <c r="B16" s="1" t="s">
        <v>105</v>
      </c>
      <c r="C16" s="1" t="s">
        <v>105</v>
      </c>
      <c r="D16" s="4" t="s">
        <v>105</v>
      </c>
      <c r="E16" s="4" t="s">
        <v>105</v>
      </c>
      <c r="F16" s="1" t="s">
        <v>105</v>
      </c>
      <c r="G16" s="1" t="s">
        <v>105</v>
      </c>
    </row>
    <row r="17" spans="1:7" x14ac:dyDescent="0.3">
      <c r="A17" s="3" t="s">
        <v>15</v>
      </c>
      <c r="B17" s="1">
        <v>27150</v>
      </c>
      <c r="C17" s="1">
        <v>35239.99</v>
      </c>
      <c r="D17" s="5">
        <v>42453</v>
      </c>
      <c r="E17" s="4" t="s">
        <v>108</v>
      </c>
      <c r="F17" s="1" t="s">
        <v>105</v>
      </c>
      <c r="G17" s="1">
        <v>36933.619999999988</v>
      </c>
    </row>
    <row r="18" spans="1:7" x14ac:dyDescent="0.3">
      <c r="A18" s="3" t="s">
        <v>16</v>
      </c>
      <c r="B18" s="1">
        <v>218000</v>
      </c>
      <c r="C18" s="1">
        <v>188810.75</v>
      </c>
      <c r="D18" s="5">
        <v>40400</v>
      </c>
      <c r="E18" s="4" t="s">
        <v>161</v>
      </c>
      <c r="F18" s="1">
        <f>226269.49+15800.6+4490+25000</f>
        <v>271560.08999999997</v>
      </c>
      <c r="G18" s="1">
        <v>13419.43</v>
      </c>
    </row>
    <row r="19" spans="1:7" x14ac:dyDescent="0.3">
      <c r="A19" s="3" t="s">
        <v>17</v>
      </c>
      <c r="B19" s="1" t="s">
        <v>105</v>
      </c>
      <c r="C19" s="1" t="s">
        <v>105</v>
      </c>
      <c r="D19" s="4" t="s">
        <v>105</v>
      </c>
      <c r="E19" s="4" t="s">
        <v>105</v>
      </c>
      <c r="F19" s="1" t="s">
        <v>105</v>
      </c>
      <c r="G19" s="1" t="s">
        <v>105</v>
      </c>
    </row>
    <row r="20" spans="1:7" x14ac:dyDescent="0.3">
      <c r="A20" s="3" t="s">
        <v>18</v>
      </c>
      <c r="B20" s="1" t="s">
        <v>105</v>
      </c>
      <c r="C20" s="1" t="s">
        <v>105</v>
      </c>
      <c r="D20" s="4" t="s">
        <v>105</v>
      </c>
      <c r="E20" s="4" t="s">
        <v>105</v>
      </c>
      <c r="F20" s="1" t="s">
        <v>105</v>
      </c>
      <c r="G20" s="1" t="s">
        <v>105</v>
      </c>
    </row>
    <row r="21" spans="1:7" x14ac:dyDescent="0.3">
      <c r="A21" s="3" t="s">
        <v>19</v>
      </c>
      <c r="B21" s="1" t="s">
        <v>105</v>
      </c>
      <c r="C21" s="1" t="s">
        <v>105</v>
      </c>
      <c r="D21" s="4" t="s">
        <v>105</v>
      </c>
      <c r="E21" s="4" t="s">
        <v>105</v>
      </c>
      <c r="F21" s="1" t="s">
        <v>105</v>
      </c>
      <c r="G21" s="1" t="s">
        <v>105</v>
      </c>
    </row>
    <row r="22" spans="1:7" x14ac:dyDescent="0.3">
      <c r="A22" s="3" t="s">
        <v>20</v>
      </c>
      <c r="B22" s="1" t="s">
        <v>105</v>
      </c>
      <c r="C22" s="1" t="s">
        <v>105</v>
      </c>
      <c r="D22" s="4" t="s">
        <v>105</v>
      </c>
      <c r="E22" s="4" t="s">
        <v>105</v>
      </c>
      <c r="F22" s="1" t="s">
        <v>105</v>
      </c>
      <c r="G22" s="1" t="s">
        <v>105</v>
      </c>
    </row>
    <row r="23" spans="1:7" x14ac:dyDescent="0.3">
      <c r="A23" s="3" t="s">
        <v>21</v>
      </c>
      <c r="B23" s="1" t="s">
        <v>105</v>
      </c>
      <c r="C23" s="1" t="s">
        <v>105</v>
      </c>
      <c r="D23" s="4" t="s">
        <v>105</v>
      </c>
      <c r="E23" s="4" t="s">
        <v>105</v>
      </c>
      <c r="F23" s="1" t="s">
        <v>105</v>
      </c>
      <c r="G23" s="1" t="s">
        <v>105</v>
      </c>
    </row>
    <row r="24" spans="1:7" x14ac:dyDescent="0.3">
      <c r="A24" s="3" t="s">
        <v>22</v>
      </c>
      <c r="B24" s="1" t="s">
        <v>105</v>
      </c>
      <c r="C24" s="1" t="s">
        <v>105</v>
      </c>
      <c r="D24" s="4" t="s">
        <v>105</v>
      </c>
      <c r="E24" s="4" t="s">
        <v>105</v>
      </c>
      <c r="F24" s="1" t="s">
        <v>105</v>
      </c>
      <c r="G24" s="1" t="s">
        <v>105</v>
      </c>
    </row>
    <row r="25" spans="1:7" x14ac:dyDescent="0.3">
      <c r="A25" s="3" t="s">
        <v>23</v>
      </c>
      <c r="B25" s="1">
        <v>12736.84</v>
      </c>
      <c r="C25" s="1">
        <v>12927.59</v>
      </c>
      <c r="D25" s="5">
        <v>40897</v>
      </c>
      <c r="E25" s="4" t="s">
        <v>162</v>
      </c>
      <c r="F25" s="1">
        <v>13109.32</v>
      </c>
      <c r="G25" s="1" t="s">
        <v>105</v>
      </c>
    </row>
    <row r="26" spans="1:7" x14ac:dyDescent="0.3">
      <c r="A26" s="3" t="s">
        <v>24</v>
      </c>
      <c r="B26" s="1">
        <v>108408</v>
      </c>
      <c r="C26" s="1">
        <f>80444+31849</f>
        <v>112293</v>
      </c>
      <c r="D26" s="5" t="s">
        <v>116</v>
      </c>
      <c r="E26" s="4" t="s">
        <v>117</v>
      </c>
      <c r="F26" s="1">
        <v>123653.43</v>
      </c>
      <c r="G26" s="1" t="s">
        <v>105</v>
      </c>
    </row>
    <row r="27" spans="1:7" x14ac:dyDescent="0.3">
      <c r="A27" s="3" t="s">
        <v>25</v>
      </c>
      <c r="B27" s="1" t="s">
        <v>105</v>
      </c>
      <c r="C27" s="1" t="s">
        <v>105</v>
      </c>
      <c r="D27" s="4" t="s">
        <v>105</v>
      </c>
      <c r="E27" s="4" t="s">
        <v>105</v>
      </c>
      <c r="F27" s="1" t="s">
        <v>105</v>
      </c>
      <c r="G27" s="1" t="s">
        <v>105</v>
      </c>
    </row>
    <row r="28" spans="1:7" x14ac:dyDescent="0.3">
      <c r="A28" s="3" t="s">
        <v>26</v>
      </c>
      <c r="B28" s="1">
        <f>190625.4+180035.1+198250.41+47656.35</f>
        <v>616567.26</v>
      </c>
      <c r="C28" s="1">
        <f>204130.35+224260.86+190000+30000+22783.62+47656.4</f>
        <v>718831.23</v>
      </c>
      <c r="D28" s="5" t="s">
        <v>118</v>
      </c>
      <c r="E28" s="4" t="s">
        <v>163</v>
      </c>
      <c r="F28" s="1">
        <f>213436.06+224671.01+247433.49+50940.8</f>
        <v>736481.3600000001</v>
      </c>
      <c r="G28" s="1">
        <v>981.41</v>
      </c>
    </row>
    <row r="29" spans="1:7" x14ac:dyDescent="0.3">
      <c r="A29" s="3" t="s">
        <v>27</v>
      </c>
      <c r="B29" s="1" t="s">
        <v>105</v>
      </c>
      <c r="C29" s="1" t="s">
        <v>105</v>
      </c>
      <c r="D29" s="4" t="s">
        <v>105</v>
      </c>
      <c r="E29" s="4" t="s">
        <v>105</v>
      </c>
      <c r="F29" s="1" t="s">
        <v>105</v>
      </c>
      <c r="G29" s="1" t="s">
        <v>105</v>
      </c>
    </row>
    <row r="30" spans="1:7" x14ac:dyDescent="0.3">
      <c r="A30" s="3" t="s">
        <v>28</v>
      </c>
      <c r="B30" s="1">
        <f>52253.94+18573.14+239323.04+2612.7</f>
        <v>312762.82</v>
      </c>
      <c r="C30" s="1">
        <f>57964.84+23839.18+172371+77800+30000</f>
        <v>361975.02</v>
      </c>
      <c r="D30" s="5" t="s">
        <v>120</v>
      </c>
      <c r="E30" s="4" t="s">
        <v>119</v>
      </c>
      <c r="F30" s="1">
        <f>61427.94+23839.18+280808.65</f>
        <v>366075.77</v>
      </c>
      <c r="G30" s="1" t="s">
        <v>105</v>
      </c>
    </row>
    <row r="31" spans="1:7" x14ac:dyDescent="0.3">
      <c r="A31" s="3" t="s">
        <v>29</v>
      </c>
      <c r="B31" s="7">
        <v>2841359.79</v>
      </c>
      <c r="C31" s="7">
        <f>250000+102110.22+120000+324366+338331.16+1133925.9</f>
        <v>2268733.2799999998</v>
      </c>
      <c r="D31" s="8" t="s">
        <v>124</v>
      </c>
      <c r="E31" s="9" t="s">
        <v>123</v>
      </c>
      <c r="F31" s="7">
        <f>2650126.99+12966.13</f>
        <v>2663093.12</v>
      </c>
      <c r="G31" s="7">
        <v>181525.86</v>
      </c>
    </row>
    <row r="32" spans="1:7" x14ac:dyDescent="0.3">
      <c r="A32" s="3" t="s">
        <v>30</v>
      </c>
      <c r="B32" s="1" t="s">
        <v>105</v>
      </c>
      <c r="C32" s="1" t="s">
        <v>105</v>
      </c>
      <c r="D32" s="4" t="s">
        <v>105</v>
      </c>
      <c r="E32" s="4" t="s">
        <v>105</v>
      </c>
      <c r="F32" s="1" t="s">
        <v>105</v>
      </c>
      <c r="G32" s="1" t="s">
        <v>105</v>
      </c>
    </row>
    <row r="33" spans="1:7" x14ac:dyDescent="0.3">
      <c r="A33" s="3" t="s">
        <v>31</v>
      </c>
      <c r="B33" s="1" t="s">
        <v>105</v>
      </c>
      <c r="C33" s="1" t="s">
        <v>105</v>
      </c>
      <c r="D33" s="4" t="s">
        <v>105</v>
      </c>
      <c r="E33" s="4" t="s">
        <v>105</v>
      </c>
      <c r="F33" s="1" t="s">
        <v>105</v>
      </c>
      <c r="G33" s="1" t="s">
        <v>105</v>
      </c>
    </row>
    <row r="34" spans="1:7" x14ac:dyDescent="0.3">
      <c r="A34" s="3" t="s">
        <v>32</v>
      </c>
      <c r="B34" s="1">
        <v>55841.5</v>
      </c>
      <c r="C34" s="1" t="s">
        <v>105</v>
      </c>
      <c r="D34" s="4" t="s">
        <v>105</v>
      </c>
      <c r="E34" s="4" t="s">
        <v>105</v>
      </c>
      <c r="F34" s="1" t="s">
        <v>105</v>
      </c>
      <c r="G34" s="1" t="s">
        <v>105</v>
      </c>
    </row>
    <row r="35" spans="1:7" x14ac:dyDescent="0.3">
      <c r="A35" s="3" t="s">
        <v>33</v>
      </c>
      <c r="B35" s="1" t="s">
        <v>105</v>
      </c>
      <c r="C35" s="1" t="s">
        <v>105</v>
      </c>
      <c r="D35" s="4" t="s">
        <v>105</v>
      </c>
      <c r="E35" s="4" t="s">
        <v>105</v>
      </c>
      <c r="F35" s="1" t="s">
        <v>105</v>
      </c>
      <c r="G35" s="1" t="s">
        <v>105</v>
      </c>
    </row>
    <row r="36" spans="1:7" x14ac:dyDescent="0.3">
      <c r="A36" s="3" t="s">
        <v>34</v>
      </c>
      <c r="B36" s="7">
        <f>371744+23629+101200+6432+25000+1588+66000+4195</f>
        <v>599788</v>
      </c>
      <c r="C36" s="7">
        <f>203669.25+264156+132138.97+32623.76+33230.45+50000</f>
        <v>715818.42999999993</v>
      </c>
      <c r="D36" s="9" t="s">
        <v>125</v>
      </c>
      <c r="E36" s="9" t="s">
        <v>128</v>
      </c>
      <c r="F36" s="7">
        <f>478043.27+132138.97+32623.76+80359.19</f>
        <v>723165.19</v>
      </c>
      <c r="G36" s="7" t="s">
        <v>105</v>
      </c>
    </row>
    <row r="37" spans="1:7" x14ac:dyDescent="0.3">
      <c r="A37" s="3" t="s">
        <v>35</v>
      </c>
      <c r="B37" s="7">
        <f>101212+3876.42+27600+1057.08+10000+383+18000+689.4</f>
        <v>162817.89999999997</v>
      </c>
      <c r="C37" s="7">
        <f>132197.54+36049.58+13061.15+23276.27</f>
        <v>204584.53999999998</v>
      </c>
      <c r="D37" s="9" t="s">
        <v>126</v>
      </c>
      <c r="E37" s="9" t="s">
        <v>127</v>
      </c>
      <c r="F37" s="7">
        <f>135145.3+36688.22+13292.45+23618.53</f>
        <v>208744.5</v>
      </c>
      <c r="G37" s="7" t="s">
        <v>105</v>
      </c>
    </row>
    <row r="38" spans="1:7" x14ac:dyDescent="0.3">
      <c r="A38" s="3" t="s">
        <v>36</v>
      </c>
      <c r="B38" s="1" t="s">
        <v>105</v>
      </c>
      <c r="C38" s="1" t="s">
        <v>105</v>
      </c>
      <c r="D38" s="4" t="s">
        <v>105</v>
      </c>
      <c r="E38" s="4" t="s">
        <v>105</v>
      </c>
      <c r="F38" s="1" t="s">
        <v>105</v>
      </c>
      <c r="G38" s="1" t="s">
        <v>105</v>
      </c>
    </row>
    <row r="39" spans="1:7" x14ac:dyDescent="0.3">
      <c r="A39" s="3" t="s">
        <v>37</v>
      </c>
      <c r="B39" s="1">
        <v>10000</v>
      </c>
      <c r="C39" s="1" t="s">
        <v>105</v>
      </c>
      <c r="D39" s="4" t="s">
        <v>105</v>
      </c>
      <c r="E39" s="4" t="s">
        <v>105</v>
      </c>
      <c r="F39" s="1" t="s">
        <v>105</v>
      </c>
      <c r="G39" s="1">
        <v>14201.139999999998</v>
      </c>
    </row>
    <row r="40" spans="1:7" x14ac:dyDescent="0.3">
      <c r="A40" s="3" t="s">
        <v>38</v>
      </c>
      <c r="B40" s="1" t="s">
        <v>105</v>
      </c>
      <c r="C40" s="1" t="s">
        <v>105</v>
      </c>
      <c r="D40" s="4" t="s">
        <v>105</v>
      </c>
      <c r="E40" s="4" t="s">
        <v>105</v>
      </c>
      <c r="F40" s="1" t="s">
        <v>105</v>
      </c>
      <c r="G40" s="1" t="s">
        <v>105</v>
      </c>
    </row>
    <row r="41" spans="1:7" x14ac:dyDescent="0.3">
      <c r="A41" s="3" t="s">
        <v>39</v>
      </c>
      <c r="B41" s="1" t="s">
        <v>105</v>
      </c>
      <c r="C41" s="1" t="s">
        <v>105</v>
      </c>
      <c r="D41" s="4" t="s">
        <v>105</v>
      </c>
      <c r="E41" s="4" t="s">
        <v>105</v>
      </c>
      <c r="F41" s="1" t="s">
        <v>105</v>
      </c>
      <c r="G41" s="1" t="s">
        <v>105</v>
      </c>
    </row>
    <row r="42" spans="1:7" x14ac:dyDescent="0.3">
      <c r="A42" s="3" t="s">
        <v>40</v>
      </c>
      <c r="B42" s="7">
        <f>88736+8014+36800+2451+135000+12193+10000+903</f>
        <v>294097</v>
      </c>
      <c r="C42" s="7">
        <f>98056.01+45531.95+161471.55+12814.04</f>
        <v>317873.55</v>
      </c>
      <c r="D42" s="9" t="s">
        <v>130</v>
      </c>
      <c r="E42" s="9" t="s">
        <v>129</v>
      </c>
      <c r="F42" s="7">
        <f>103914.18+37868.7+51933.15+25245.8+46485.2+46364.37</f>
        <v>311811.39999999997</v>
      </c>
      <c r="G42" s="7">
        <v>13429.87</v>
      </c>
    </row>
    <row r="43" spans="1:7" x14ac:dyDescent="0.3">
      <c r="A43" s="3" t="s">
        <v>41</v>
      </c>
      <c r="B43" s="1" t="s">
        <v>105</v>
      </c>
      <c r="C43" s="1" t="s">
        <v>105</v>
      </c>
      <c r="D43" s="4" t="s">
        <v>105</v>
      </c>
      <c r="E43" s="4" t="s">
        <v>105</v>
      </c>
      <c r="F43" s="1" t="s">
        <v>105</v>
      </c>
      <c r="G43" s="1" t="s">
        <v>105</v>
      </c>
    </row>
    <row r="44" spans="1:7" x14ac:dyDescent="0.3">
      <c r="A44" s="3" t="s">
        <v>42</v>
      </c>
      <c r="B44" s="1" t="s">
        <v>105</v>
      </c>
      <c r="C44" s="1" t="s">
        <v>105</v>
      </c>
      <c r="D44" s="4" t="s">
        <v>105</v>
      </c>
      <c r="E44" s="4" t="s">
        <v>105</v>
      </c>
      <c r="F44" s="1" t="s">
        <v>105</v>
      </c>
      <c r="G44" s="1" t="s">
        <v>105</v>
      </c>
    </row>
    <row r="45" spans="1:7" x14ac:dyDescent="0.3">
      <c r="A45" s="3" t="s">
        <v>43</v>
      </c>
      <c r="B45" s="7">
        <f>201000+34002.15+55200+9337.9+22500+3806.21+59400+10048.39</f>
        <v>395294.65000000008</v>
      </c>
      <c r="C45" s="7">
        <f>218120.54+29531.5+65449+26306.21+17216.38+15337.41+12550</f>
        <v>384511.04000000004</v>
      </c>
      <c r="D45" s="8" t="s">
        <v>131</v>
      </c>
      <c r="E45" s="9" t="s">
        <v>132</v>
      </c>
      <c r="F45" s="7">
        <f>246706.07+66692.76+27025.9+25638.92</f>
        <v>366063.65</v>
      </c>
      <c r="G45" s="7">
        <v>50553.479999999996</v>
      </c>
    </row>
    <row r="46" spans="1:7" x14ac:dyDescent="0.3">
      <c r="A46" s="3" t="s">
        <v>44</v>
      </c>
      <c r="B46" s="7">
        <f>127620+8472+109828+7291+16800+1115+7000+465</f>
        <v>278591</v>
      </c>
      <c r="C46" s="7">
        <f>58000+77800+17855.95+136467.87+20862.8+8693.21</f>
        <v>319679.83</v>
      </c>
      <c r="D46" s="8" t="s">
        <v>133</v>
      </c>
      <c r="E46" s="9" t="s">
        <v>134</v>
      </c>
      <c r="F46" s="7">
        <f>152943.64+139510.88+21244.19+8847.04</f>
        <v>322545.75</v>
      </c>
      <c r="G46" s="7" t="s">
        <v>105</v>
      </c>
    </row>
    <row r="47" spans="1:7" x14ac:dyDescent="0.3">
      <c r="A47" s="3" t="s">
        <v>45</v>
      </c>
      <c r="B47" s="1" t="s">
        <v>105</v>
      </c>
      <c r="C47" s="1" t="s">
        <v>105</v>
      </c>
      <c r="D47" s="4" t="s">
        <v>105</v>
      </c>
      <c r="E47" s="4" t="s">
        <v>105</v>
      </c>
      <c r="F47" s="1" t="s">
        <v>105</v>
      </c>
      <c r="G47" s="1" t="s">
        <v>105</v>
      </c>
    </row>
    <row r="48" spans="1:7" x14ac:dyDescent="0.3">
      <c r="A48" s="3" t="s">
        <v>46</v>
      </c>
      <c r="B48" s="1" t="s">
        <v>105</v>
      </c>
      <c r="C48" s="1" t="s">
        <v>105</v>
      </c>
      <c r="D48" s="4" t="s">
        <v>105</v>
      </c>
      <c r="E48" s="4" t="s">
        <v>105</v>
      </c>
      <c r="F48" s="1" t="s">
        <v>105</v>
      </c>
      <c r="G48" s="1" t="s">
        <v>105</v>
      </c>
    </row>
    <row r="49" spans="1:7" x14ac:dyDescent="0.3">
      <c r="A49" s="3" t="s">
        <v>47</v>
      </c>
      <c r="B49" s="7">
        <f>10000+490</f>
        <v>10490</v>
      </c>
      <c r="C49" s="7">
        <v>12117.79</v>
      </c>
      <c r="D49" s="8">
        <v>40829</v>
      </c>
      <c r="E49" s="9" t="s">
        <v>135</v>
      </c>
      <c r="F49" s="7">
        <v>12210.29</v>
      </c>
      <c r="G49" s="7" t="s">
        <v>105</v>
      </c>
    </row>
    <row r="50" spans="1:7" x14ac:dyDescent="0.3">
      <c r="A50" s="3" t="s">
        <v>48</v>
      </c>
      <c r="B50" s="7">
        <f>60300+2392+246720+9786+58880+2336+60000+2380+22500+22500</f>
        <v>487794</v>
      </c>
      <c r="C50" s="7">
        <f>292879.46+70449.94+23392</f>
        <v>386721.4</v>
      </c>
      <c r="D50" s="10" t="s">
        <v>137</v>
      </c>
      <c r="E50" s="9" t="s">
        <v>136</v>
      </c>
      <c r="F50" s="7">
        <f>299276.3+70450.94+25562.31</f>
        <v>395289.55</v>
      </c>
      <c r="G50" s="7">
        <f>77448.19+77038.79</f>
        <v>154486.97999999998</v>
      </c>
    </row>
    <row r="51" spans="1:7" x14ac:dyDescent="0.3">
      <c r="A51" s="3" t="s">
        <v>49</v>
      </c>
      <c r="B51" s="7">
        <f>18918+5152+1400</f>
        <v>25470</v>
      </c>
      <c r="C51" s="7">
        <f>21118.13+5751.37+1447.04</f>
        <v>28316.54</v>
      </c>
      <c r="D51" s="8" t="s">
        <v>138</v>
      </c>
      <c r="E51" s="9" t="s">
        <v>139</v>
      </c>
      <c r="F51" s="7">
        <f>21589.11+5856.66+1591.83</f>
        <v>29037.599999999999</v>
      </c>
      <c r="G51" s="7" t="s">
        <v>105</v>
      </c>
    </row>
    <row r="52" spans="1:7" x14ac:dyDescent="0.3">
      <c r="A52" s="3" t="s">
        <v>50</v>
      </c>
      <c r="B52" s="1" t="s">
        <v>105</v>
      </c>
      <c r="C52" s="1" t="s">
        <v>105</v>
      </c>
      <c r="D52" s="4" t="s">
        <v>105</v>
      </c>
      <c r="E52" s="4" t="s">
        <v>105</v>
      </c>
      <c r="F52" s="1" t="s">
        <v>105</v>
      </c>
      <c r="G52" s="1" t="s">
        <v>105</v>
      </c>
    </row>
    <row r="53" spans="1:7" x14ac:dyDescent="0.3">
      <c r="A53" s="3" t="s">
        <v>51</v>
      </c>
      <c r="B53" s="7">
        <f>50000+208</f>
        <v>50208</v>
      </c>
      <c r="C53" s="7">
        <v>59303</v>
      </c>
      <c r="D53" s="8">
        <v>40478</v>
      </c>
      <c r="E53" s="9" t="s">
        <v>140</v>
      </c>
      <c r="F53" s="7">
        <v>51863</v>
      </c>
      <c r="G53" s="7">
        <v>8508.3799999999992</v>
      </c>
    </row>
    <row r="54" spans="1:7" x14ac:dyDescent="0.3">
      <c r="A54" s="3" t="s">
        <v>52</v>
      </c>
      <c r="B54" s="1" t="s">
        <v>105</v>
      </c>
      <c r="C54" s="1" t="s">
        <v>105</v>
      </c>
      <c r="D54" s="4" t="s">
        <v>105</v>
      </c>
      <c r="E54" s="4" t="s">
        <v>105</v>
      </c>
      <c r="F54" s="1" t="s">
        <v>105</v>
      </c>
      <c r="G54" s="1" t="s">
        <v>105</v>
      </c>
    </row>
    <row r="55" spans="1:7" x14ac:dyDescent="0.3">
      <c r="A55" s="3" t="s">
        <v>53</v>
      </c>
      <c r="B55" s="1" t="s">
        <v>105</v>
      </c>
      <c r="C55" s="1" t="s">
        <v>105</v>
      </c>
      <c r="D55" s="4" t="s">
        <v>105</v>
      </c>
      <c r="E55" s="4" t="s">
        <v>105</v>
      </c>
      <c r="F55" s="1" t="s">
        <v>105</v>
      </c>
      <c r="G55" s="1" t="s">
        <v>105</v>
      </c>
    </row>
    <row r="56" spans="1:7" x14ac:dyDescent="0.3">
      <c r="A56" s="3" t="s">
        <v>54</v>
      </c>
      <c r="B56" s="1" t="s">
        <v>105</v>
      </c>
      <c r="C56" s="1" t="s">
        <v>105</v>
      </c>
      <c r="D56" s="4" t="s">
        <v>105</v>
      </c>
      <c r="E56" s="4" t="s">
        <v>105</v>
      </c>
      <c r="F56" s="1" t="s">
        <v>105</v>
      </c>
      <c r="G56" s="1" t="s">
        <v>105</v>
      </c>
    </row>
    <row r="57" spans="1:7" x14ac:dyDescent="0.3">
      <c r="A57" s="3" t="s">
        <v>55</v>
      </c>
      <c r="B57" s="1" t="s">
        <v>105</v>
      </c>
      <c r="C57" s="1" t="s">
        <v>105</v>
      </c>
      <c r="D57" s="4" t="s">
        <v>105</v>
      </c>
      <c r="E57" s="4" t="s">
        <v>105</v>
      </c>
      <c r="F57" s="1" t="s">
        <v>105</v>
      </c>
      <c r="G57" s="1" t="s">
        <v>105</v>
      </c>
    </row>
    <row r="58" spans="1:7" x14ac:dyDescent="0.3">
      <c r="A58" s="3" t="s">
        <v>56</v>
      </c>
      <c r="B58" s="1" t="s">
        <v>105</v>
      </c>
      <c r="C58" s="1" t="s">
        <v>105</v>
      </c>
      <c r="D58" s="4" t="s">
        <v>105</v>
      </c>
      <c r="E58" s="4" t="s">
        <v>105</v>
      </c>
      <c r="F58" s="1" t="s">
        <v>105</v>
      </c>
      <c r="G58" s="1" t="s">
        <v>105</v>
      </c>
    </row>
    <row r="59" spans="1:7" x14ac:dyDescent="0.3">
      <c r="A59" s="3" t="s">
        <v>57</v>
      </c>
      <c r="B59" s="1" t="s">
        <v>105</v>
      </c>
      <c r="C59" s="1" t="s">
        <v>105</v>
      </c>
      <c r="D59" s="4" t="s">
        <v>105</v>
      </c>
      <c r="E59" s="4" t="s">
        <v>105</v>
      </c>
      <c r="F59" s="1" t="s">
        <v>105</v>
      </c>
      <c r="G59" s="1" t="s">
        <v>105</v>
      </c>
    </row>
    <row r="60" spans="1:7" x14ac:dyDescent="0.3">
      <c r="A60" s="3" t="s">
        <v>58</v>
      </c>
      <c r="B60" s="1" t="s">
        <v>105</v>
      </c>
      <c r="C60" s="1" t="s">
        <v>105</v>
      </c>
      <c r="D60" s="4" t="s">
        <v>105</v>
      </c>
      <c r="E60" s="4" t="s">
        <v>105</v>
      </c>
      <c r="F60" s="1" t="s">
        <v>105</v>
      </c>
      <c r="G60" s="1" t="s">
        <v>105</v>
      </c>
    </row>
    <row r="61" spans="1:7" x14ac:dyDescent="0.3">
      <c r="A61" s="3" t="s">
        <v>59</v>
      </c>
      <c r="B61" s="1" t="s">
        <v>105</v>
      </c>
      <c r="C61" s="1" t="s">
        <v>105</v>
      </c>
      <c r="D61" s="4" t="s">
        <v>105</v>
      </c>
      <c r="E61" s="4" t="s">
        <v>105</v>
      </c>
      <c r="F61" s="1" t="s">
        <v>105</v>
      </c>
      <c r="G61" s="1" t="s">
        <v>105</v>
      </c>
    </row>
    <row r="62" spans="1:7" x14ac:dyDescent="0.3">
      <c r="A62" s="3" t="s">
        <v>60</v>
      </c>
      <c r="B62" s="7">
        <f>113400+21509.86</f>
        <v>134909.85999999999</v>
      </c>
      <c r="C62" s="7">
        <v>113400</v>
      </c>
      <c r="D62" s="8">
        <v>40729</v>
      </c>
      <c r="E62" s="9" t="s">
        <v>141</v>
      </c>
      <c r="F62" s="7">
        <v>137673.66</v>
      </c>
      <c r="G62" s="7" t="s">
        <v>105</v>
      </c>
    </row>
    <row r="63" spans="1:7" x14ac:dyDescent="0.3">
      <c r="A63" s="3" t="s">
        <v>61</v>
      </c>
      <c r="B63" s="7">
        <f>49680+3056.11+28500+2048.32</f>
        <v>83284.430000000008</v>
      </c>
      <c r="C63" s="7">
        <f>57052.91+33042.83</f>
        <v>90095.74</v>
      </c>
      <c r="D63" s="8">
        <v>41341</v>
      </c>
      <c r="E63" s="9" t="s">
        <v>142</v>
      </c>
      <c r="F63" s="7" t="s">
        <v>105</v>
      </c>
      <c r="G63" s="7">
        <f>60581.99+35086.61</f>
        <v>95668.6</v>
      </c>
    </row>
    <row r="64" spans="1:7" x14ac:dyDescent="0.3">
      <c r="A64" s="3" t="s">
        <v>62</v>
      </c>
      <c r="B64" s="1" t="s">
        <v>105</v>
      </c>
      <c r="C64" s="1" t="s">
        <v>105</v>
      </c>
      <c r="D64" s="4" t="s">
        <v>105</v>
      </c>
      <c r="E64" s="4" t="s">
        <v>105</v>
      </c>
      <c r="F64" s="1" t="s">
        <v>105</v>
      </c>
      <c r="G64" s="1" t="s">
        <v>105</v>
      </c>
    </row>
    <row r="65" spans="1:7" x14ac:dyDescent="0.3">
      <c r="A65" s="3" t="s">
        <v>63</v>
      </c>
      <c r="B65" s="1" t="s">
        <v>105</v>
      </c>
      <c r="C65" s="1" t="s">
        <v>105</v>
      </c>
      <c r="D65" s="4" t="s">
        <v>105</v>
      </c>
      <c r="E65" s="4" t="s">
        <v>105</v>
      </c>
      <c r="F65" s="1" t="s">
        <v>105</v>
      </c>
      <c r="G65" s="1" t="s">
        <v>105</v>
      </c>
    </row>
    <row r="66" spans="1:7" x14ac:dyDescent="0.3">
      <c r="A66" s="3" t="s">
        <v>64</v>
      </c>
      <c r="B66" s="1" t="s">
        <v>105</v>
      </c>
      <c r="C66" s="1" t="s">
        <v>105</v>
      </c>
      <c r="D66" s="4" t="s">
        <v>105</v>
      </c>
      <c r="E66" s="4" t="s">
        <v>105</v>
      </c>
      <c r="F66" s="1" t="s">
        <v>105</v>
      </c>
      <c r="G66" s="1" t="s">
        <v>105</v>
      </c>
    </row>
    <row r="67" spans="1:7" x14ac:dyDescent="0.3">
      <c r="A67" s="3" t="s">
        <v>65</v>
      </c>
      <c r="B67" s="1" t="s">
        <v>105</v>
      </c>
      <c r="C67" s="1" t="s">
        <v>105</v>
      </c>
      <c r="D67" s="4" t="s">
        <v>105</v>
      </c>
      <c r="E67" s="4" t="s">
        <v>105</v>
      </c>
      <c r="F67" s="1" t="s">
        <v>105</v>
      </c>
      <c r="G67" s="1" t="s">
        <v>105</v>
      </c>
    </row>
    <row r="68" spans="1:7" x14ac:dyDescent="0.3">
      <c r="A68" s="3" t="s">
        <v>66</v>
      </c>
      <c r="B68" s="1" t="s">
        <v>105</v>
      </c>
      <c r="C68" s="1" t="s">
        <v>105</v>
      </c>
      <c r="D68" s="4" t="s">
        <v>105</v>
      </c>
      <c r="E68" s="4" t="s">
        <v>105</v>
      </c>
      <c r="F68" s="1" t="s">
        <v>105</v>
      </c>
      <c r="G68" s="1" t="s">
        <v>105</v>
      </c>
    </row>
    <row r="69" spans="1:7" x14ac:dyDescent="0.3">
      <c r="A69" s="3" t="s">
        <v>67</v>
      </c>
      <c r="B69" s="1" t="s">
        <v>105</v>
      </c>
      <c r="C69" s="1" t="s">
        <v>105</v>
      </c>
      <c r="D69" s="4" t="s">
        <v>105</v>
      </c>
      <c r="E69" s="4" t="s">
        <v>105</v>
      </c>
      <c r="F69" s="1" t="s">
        <v>105</v>
      </c>
      <c r="G69" s="1" t="s">
        <v>105</v>
      </c>
    </row>
    <row r="70" spans="1:7" x14ac:dyDescent="0.3">
      <c r="A70" s="3" t="s">
        <v>68</v>
      </c>
      <c r="B70" s="1" t="s">
        <v>105</v>
      </c>
      <c r="C70" s="1" t="s">
        <v>105</v>
      </c>
      <c r="D70" s="4" t="s">
        <v>105</v>
      </c>
      <c r="E70" s="4" t="s">
        <v>105</v>
      </c>
      <c r="F70" s="1" t="s">
        <v>105</v>
      </c>
      <c r="G70" s="1" t="s">
        <v>105</v>
      </c>
    </row>
    <row r="71" spans="1:7" x14ac:dyDescent="0.3">
      <c r="A71" s="3" t="s">
        <v>69</v>
      </c>
      <c r="B71" s="1" t="s">
        <v>105</v>
      </c>
      <c r="C71" s="1" t="s">
        <v>105</v>
      </c>
      <c r="D71" s="4" t="s">
        <v>105</v>
      </c>
      <c r="E71" s="4" t="s">
        <v>105</v>
      </c>
      <c r="F71" s="1" t="s">
        <v>105</v>
      </c>
      <c r="G71" s="1" t="s">
        <v>105</v>
      </c>
    </row>
    <row r="72" spans="1:7" x14ac:dyDescent="0.3">
      <c r="A72" s="3" t="s">
        <v>70</v>
      </c>
      <c r="B72" s="1" t="s">
        <v>105</v>
      </c>
      <c r="C72" s="1" t="s">
        <v>105</v>
      </c>
      <c r="D72" s="4" t="s">
        <v>105</v>
      </c>
      <c r="E72" s="4" t="s">
        <v>105</v>
      </c>
      <c r="F72" s="1" t="s">
        <v>105</v>
      </c>
      <c r="G72" s="1" t="s">
        <v>105</v>
      </c>
    </row>
    <row r="73" spans="1:7" x14ac:dyDescent="0.3">
      <c r="A73" s="3" t="s">
        <v>71</v>
      </c>
      <c r="B73" s="7">
        <f>10650+234</f>
        <v>10884</v>
      </c>
      <c r="C73" s="7">
        <f>6000+5938.13</f>
        <v>11938.130000000001</v>
      </c>
      <c r="D73" s="9" t="s">
        <v>143</v>
      </c>
      <c r="E73" s="9" t="s">
        <v>144</v>
      </c>
      <c r="F73" s="7" t="s">
        <v>105</v>
      </c>
      <c r="G73" s="7">
        <v>12676.48</v>
      </c>
    </row>
    <row r="74" spans="1:7" x14ac:dyDescent="0.3">
      <c r="A74" s="3" t="s">
        <v>72</v>
      </c>
      <c r="B74" s="1" t="s">
        <v>105</v>
      </c>
      <c r="C74" s="1" t="s">
        <v>105</v>
      </c>
      <c r="D74" s="4" t="s">
        <v>105</v>
      </c>
      <c r="E74" s="4" t="s">
        <v>105</v>
      </c>
      <c r="F74" s="1" t="s">
        <v>105</v>
      </c>
      <c r="G74" s="1" t="s">
        <v>105</v>
      </c>
    </row>
    <row r="75" spans="1:7" x14ac:dyDescent="0.3">
      <c r="A75" s="3" t="s">
        <v>73</v>
      </c>
      <c r="B75" s="1">
        <v>60946.07</v>
      </c>
      <c r="C75" s="1" t="s">
        <v>105</v>
      </c>
      <c r="D75" s="4" t="s">
        <v>105</v>
      </c>
      <c r="E75" s="4" t="s">
        <v>105</v>
      </c>
      <c r="F75" s="1" t="s">
        <v>105</v>
      </c>
      <c r="G75" s="1" t="s">
        <v>105</v>
      </c>
    </row>
    <row r="76" spans="1:7" x14ac:dyDescent="0.3">
      <c r="A76" s="3" t="s">
        <v>74</v>
      </c>
      <c r="B76" s="1" t="s">
        <v>105</v>
      </c>
      <c r="C76" s="1" t="s">
        <v>105</v>
      </c>
      <c r="D76" s="4" t="s">
        <v>105</v>
      </c>
      <c r="E76" s="4" t="s">
        <v>105</v>
      </c>
      <c r="F76" s="1" t="s">
        <v>105</v>
      </c>
      <c r="G76" s="1" t="s">
        <v>105</v>
      </c>
    </row>
    <row r="77" spans="1:7" x14ac:dyDescent="0.3">
      <c r="A77" s="3" t="s">
        <v>75</v>
      </c>
      <c r="B77" s="1" t="s">
        <v>105</v>
      </c>
      <c r="C77" s="1" t="s">
        <v>105</v>
      </c>
      <c r="D77" s="4" t="s">
        <v>105</v>
      </c>
      <c r="E77" s="4" t="s">
        <v>105</v>
      </c>
      <c r="F77" s="1" t="s">
        <v>105</v>
      </c>
      <c r="G77" s="1" t="s">
        <v>105</v>
      </c>
    </row>
    <row r="78" spans="1:7" x14ac:dyDescent="0.3">
      <c r="A78" s="3" t="s">
        <v>76</v>
      </c>
      <c r="B78" s="1" t="s">
        <v>105</v>
      </c>
      <c r="C78" s="1" t="s">
        <v>105</v>
      </c>
      <c r="D78" s="4" t="s">
        <v>105</v>
      </c>
      <c r="E78" s="4" t="s">
        <v>105</v>
      </c>
      <c r="F78" s="1" t="s">
        <v>105</v>
      </c>
      <c r="G78" s="1" t="s">
        <v>105</v>
      </c>
    </row>
    <row r="79" spans="1:7" x14ac:dyDescent="0.3">
      <c r="A79" s="3" t="s">
        <v>77</v>
      </c>
      <c r="B79" s="1" t="s">
        <v>105</v>
      </c>
      <c r="C79" s="1" t="s">
        <v>105</v>
      </c>
      <c r="D79" s="4" t="s">
        <v>105</v>
      </c>
      <c r="E79" s="4" t="s">
        <v>105</v>
      </c>
      <c r="F79" s="1" t="s">
        <v>105</v>
      </c>
      <c r="G79" s="1" t="s">
        <v>105</v>
      </c>
    </row>
    <row r="80" spans="1:7" x14ac:dyDescent="0.3">
      <c r="A80" s="3" t="s">
        <v>78</v>
      </c>
      <c r="B80" s="1" t="s">
        <v>105</v>
      </c>
      <c r="C80" s="1" t="s">
        <v>105</v>
      </c>
      <c r="D80" s="4" t="s">
        <v>105</v>
      </c>
      <c r="E80" s="4" t="s">
        <v>105</v>
      </c>
      <c r="F80" s="1" t="s">
        <v>105</v>
      </c>
      <c r="G80" s="1" t="s">
        <v>105</v>
      </c>
    </row>
    <row r="81" spans="1:7" x14ac:dyDescent="0.3">
      <c r="A81" s="3" t="s">
        <v>79</v>
      </c>
      <c r="B81" s="7">
        <f>1911659.62-250000</f>
        <v>1661659.62</v>
      </c>
      <c r="C81" s="7">
        <f>104022.82+242520.4+69246.86+124655+207141.78+911868.02</f>
        <v>1659454.88</v>
      </c>
      <c r="D81" s="8" t="s">
        <v>145</v>
      </c>
      <c r="E81" s="9" t="s">
        <v>146</v>
      </c>
      <c r="F81" s="7">
        <v>1580729.47</v>
      </c>
      <c r="G81" s="7">
        <v>366538.98</v>
      </c>
    </row>
    <row r="82" spans="1:7" x14ac:dyDescent="0.3">
      <c r="A82" s="3" t="s">
        <v>80</v>
      </c>
      <c r="B82" s="1" t="s">
        <v>105</v>
      </c>
      <c r="C82" s="1" t="s">
        <v>105</v>
      </c>
      <c r="D82" s="4" t="s">
        <v>105</v>
      </c>
      <c r="E82" s="4" t="s">
        <v>105</v>
      </c>
      <c r="F82" s="1" t="s">
        <v>105</v>
      </c>
      <c r="G82" s="1" t="s">
        <v>105</v>
      </c>
    </row>
    <row r="83" spans="1:7" x14ac:dyDescent="0.3">
      <c r="A83" s="11" t="s">
        <v>81</v>
      </c>
      <c r="B83" s="7">
        <f>24840+35.52+24300+34.75+8500+12.15</f>
        <v>57722.420000000006</v>
      </c>
      <c r="C83" s="7">
        <f>26526.69+23000+3366</f>
        <v>52892.69</v>
      </c>
      <c r="D83" s="8" t="s">
        <v>147</v>
      </c>
      <c r="E83" s="9" t="s">
        <v>148</v>
      </c>
      <c r="F83" s="7">
        <f>26526.69+3366</f>
        <v>29892.69</v>
      </c>
      <c r="G83" s="7">
        <v>32273.960000000003</v>
      </c>
    </row>
    <row r="84" spans="1:7" x14ac:dyDescent="0.3">
      <c r="A84" s="11" t="s">
        <v>82</v>
      </c>
      <c r="B84" s="7">
        <f>20000+120+25760+160+35700+220</f>
        <v>81960</v>
      </c>
      <c r="C84" s="7">
        <f>36071.63+7600+19173.92+20205.1+1000+537.56</f>
        <v>84588.209999999992</v>
      </c>
      <c r="D84" s="9" t="s">
        <v>149</v>
      </c>
      <c r="E84" s="9" t="s">
        <v>150</v>
      </c>
      <c r="F84" s="7">
        <f>20445.08+7600+36431.3</f>
        <v>64476.380000000005</v>
      </c>
      <c r="G84" s="7">
        <v>20095.41</v>
      </c>
    </row>
    <row r="85" spans="1:7" x14ac:dyDescent="0.3">
      <c r="A85" s="3" t="s">
        <v>83</v>
      </c>
      <c r="B85" s="1" t="s">
        <v>105</v>
      </c>
      <c r="C85" s="1" t="s">
        <v>105</v>
      </c>
      <c r="D85" s="4" t="s">
        <v>105</v>
      </c>
      <c r="E85" s="4" t="s">
        <v>105</v>
      </c>
      <c r="F85" s="1" t="s">
        <v>105</v>
      </c>
      <c r="G85" s="1" t="s">
        <v>105</v>
      </c>
    </row>
    <row r="86" spans="1:7" x14ac:dyDescent="0.3">
      <c r="A86" s="3" t="s">
        <v>84</v>
      </c>
      <c r="B86" s="1" t="s">
        <v>105</v>
      </c>
      <c r="C86" s="1" t="s">
        <v>105</v>
      </c>
      <c r="D86" s="4" t="s">
        <v>105</v>
      </c>
      <c r="E86" s="4" t="s">
        <v>105</v>
      </c>
      <c r="F86" s="1" t="s">
        <v>105</v>
      </c>
      <c r="G86" s="1" t="s">
        <v>105</v>
      </c>
    </row>
    <row r="87" spans="1:7" x14ac:dyDescent="0.3">
      <c r="A87" s="3" t="s">
        <v>85</v>
      </c>
      <c r="B87" s="1" t="s">
        <v>105</v>
      </c>
      <c r="C87" s="1" t="s">
        <v>105</v>
      </c>
      <c r="D87" s="4" t="s">
        <v>105</v>
      </c>
      <c r="E87" s="4" t="s">
        <v>105</v>
      </c>
      <c r="F87" s="1" t="s">
        <v>105</v>
      </c>
      <c r="G87" s="1" t="s">
        <v>105</v>
      </c>
    </row>
    <row r="88" spans="1:7" x14ac:dyDescent="0.3">
      <c r="A88" s="11" t="s">
        <v>86</v>
      </c>
      <c r="B88" s="7">
        <v>701485.87</v>
      </c>
      <c r="C88" s="7">
        <f>151940.04+85000+35000+48000+16086.25+330153.98</f>
        <v>666180.27</v>
      </c>
      <c r="D88" s="9" t="s">
        <v>151</v>
      </c>
      <c r="E88" s="9" t="s">
        <v>152</v>
      </c>
      <c r="F88" s="7">
        <f>358648.59+5117.29</f>
        <v>363765.88</v>
      </c>
      <c r="G88" s="7">
        <f>340202.39+14263.48</f>
        <v>354465.87</v>
      </c>
    </row>
    <row r="89" spans="1:7" x14ac:dyDescent="0.3">
      <c r="A89" s="3" t="s">
        <v>87</v>
      </c>
      <c r="B89" s="1" t="s">
        <v>105</v>
      </c>
      <c r="C89" s="1" t="s">
        <v>105</v>
      </c>
      <c r="D89" s="4" t="s">
        <v>105</v>
      </c>
      <c r="E89" s="4" t="s">
        <v>105</v>
      </c>
      <c r="F89" s="1" t="s">
        <v>105</v>
      </c>
      <c r="G89" s="1" t="s">
        <v>105</v>
      </c>
    </row>
    <row r="90" spans="1:7" x14ac:dyDescent="0.3">
      <c r="A90" s="11" t="s">
        <v>88</v>
      </c>
      <c r="B90" s="7">
        <v>439772.62</v>
      </c>
      <c r="C90" s="7">
        <f>103298.47+93130.33+200000+42059.33</f>
        <v>438488.13</v>
      </c>
      <c r="D90" s="9" t="s">
        <v>153</v>
      </c>
      <c r="E90" s="9" t="s">
        <v>154</v>
      </c>
      <c r="F90" s="7">
        <v>336474.15</v>
      </c>
      <c r="G90" s="7">
        <v>109756.48999999999</v>
      </c>
    </row>
    <row r="91" spans="1:7" x14ac:dyDescent="0.3">
      <c r="A91" s="3" t="s">
        <v>89</v>
      </c>
      <c r="B91" s="1" t="s">
        <v>105</v>
      </c>
      <c r="C91" s="1" t="s">
        <v>105</v>
      </c>
      <c r="D91" s="4" t="s">
        <v>105</v>
      </c>
      <c r="E91" s="4" t="s">
        <v>105</v>
      </c>
      <c r="F91" s="1" t="s">
        <v>105</v>
      </c>
      <c r="G91" s="1" t="s">
        <v>105</v>
      </c>
    </row>
    <row r="92" spans="1:7" x14ac:dyDescent="0.3">
      <c r="A92" s="3" t="s">
        <v>90</v>
      </c>
      <c r="B92" s="1">
        <v>20000</v>
      </c>
      <c r="C92" s="1" t="s">
        <v>105</v>
      </c>
      <c r="D92" s="4" t="s">
        <v>105</v>
      </c>
      <c r="E92" s="4" t="s">
        <v>105</v>
      </c>
      <c r="F92" s="1" t="s">
        <v>105</v>
      </c>
      <c r="G92" s="1">
        <v>21396.429999999993</v>
      </c>
    </row>
    <row r="93" spans="1:7" x14ac:dyDescent="0.3">
      <c r="A93" s="3" t="s">
        <v>91</v>
      </c>
      <c r="B93" s="1" t="s">
        <v>105</v>
      </c>
      <c r="C93" s="1" t="s">
        <v>105</v>
      </c>
      <c r="D93" s="4" t="s">
        <v>105</v>
      </c>
      <c r="E93" s="4" t="s">
        <v>105</v>
      </c>
      <c r="F93" s="1" t="s">
        <v>105</v>
      </c>
      <c r="G93" s="1" t="s">
        <v>105</v>
      </c>
    </row>
    <row r="94" spans="1:7" x14ac:dyDescent="0.3">
      <c r="A94" s="11" t="s">
        <v>92</v>
      </c>
      <c r="B94" s="7">
        <v>23277.45</v>
      </c>
      <c r="C94" s="7">
        <v>23140.65</v>
      </c>
      <c r="D94" s="8">
        <v>41628</v>
      </c>
      <c r="E94" s="9" t="s">
        <v>155</v>
      </c>
      <c r="F94" s="7">
        <v>22852.11</v>
      </c>
      <c r="G94" s="7">
        <v>561.84</v>
      </c>
    </row>
    <row r="95" spans="1:7" x14ac:dyDescent="0.3">
      <c r="A95" s="3" t="s">
        <v>93</v>
      </c>
      <c r="B95" s="1" t="s">
        <v>105</v>
      </c>
      <c r="C95" s="1" t="s">
        <v>105</v>
      </c>
      <c r="D95" s="4" t="s">
        <v>105</v>
      </c>
      <c r="E95" s="4" t="s">
        <v>105</v>
      </c>
      <c r="F95" s="1" t="s">
        <v>105</v>
      </c>
      <c r="G95" s="1" t="s">
        <v>105</v>
      </c>
    </row>
    <row r="96" spans="1:7" x14ac:dyDescent="0.3">
      <c r="A96" s="3" t="s">
        <v>94</v>
      </c>
      <c r="B96" s="1" t="s">
        <v>105</v>
      </c>
      <c r="C96" s="1" t="s">
        <v>105</v>
      </c>
      <c r="D96" s="4" t="s">
        <v>105</v>
      </c>
      <c r="E96" s="4" t="s">
        <v>105</v>
      </c>
      <c r="F96" s="1" t="s">
        <v>105</v>
      </c>
      <c r="G96" s="1" t="s">
        <v>105</v>
      </c>
    </row>
    <row r="97" spans="1:7" x14ac:dyDescent="0.3">
      <c r="A97" s="3" t="s">
        <v>95</v>
      </c>
      <c r="B97" s="1" t="s">
        <v>105</v>
      </c>
      <c r="C97" s="1" t="s">
        <v>105</v>
      </c>
      <c r="D97" s="4" t="s">
        <v>105</v>
      </c>
      <c r="E97" s="4" t="s">
        <v>105</v>
      </c>
      <c r="F97" s="1" t="s">
        <v>105</v>
      </c>
      <c r="G97" s="1" t="s">
        <v>105</v>
      </c>
    </row>
    <row r="98" spans="1:7" x14ac:dyDescent="0.3">
      <c r="A98" s="3" t="s">
        <v>96</v>
      </c>
      <c r="B98" s="1" t="s">
        <v>105</v>
      </c>
      <c r="C98" s="1" t="s">
        <v>105</v>
      </c>
      <c r="D98" s="4" t="s">
        <v>105</v>
      </c>
      <c r="E98" s="4" t="s">
        <v>105</v>
      </c>
      <c r="F98" s="1" t="s">
        <v>105</v>
      </c>
      <c r="G98" s="1" t="s">
        <v>105</v>
      </c>
    </row>
    <row r="99" spans="1:7" x14ac:dyDescent="0.3">
      <c r="A99" s="3" t="s">
        <v>97</v>
      </c>
      <c r="B99" s="1" t="s">
        <v>105</v>
      </c>
      <c r="C99" s="1" t="s">
        <v>105</v>
      </c>
      <c r="D99" s="4" t="s">
        <v>105</v>
      </c>
      <c r="E99" s="4" t="s">
        <v>105</v>
      </c>
      <c r="F99" s="1" t="s">
        <v>105</v>
      </c>
      <c r="G99" s="1" t="s">
        <v>105</v>
      </c>
    </row>
    <row r="100" spans="1:7" x14ac:dyDescent="0.3">
      <c r="A100" s="3" t="s">
        <v>98</v>
      </c>
      <c r="B100" s="1" t="s">
        <v>105</v>
      </c>
      <c r="C100" s="1" t="s">
        <v>105</v>
      </c>
      <c r="D100" s="4" t="s">
        <v>105</v>
      </c>
      <c r="E100" s="4" t="s">
        <v>105</v>
      </c>
      <c r="F100" s="1" t="s">
        <v>105</v>
      </c>
      <c r="G100" s="1" t="s">
        <v>105</v>
      </c>
    </row>
    <row r="101" spans="1:7" x14ac:dyDescent="0.3">
      <c r="A101" s="3" t="s">
        <v>99</v>
      </c>
      <c r="B101" s="1" t="s">
        <v>105</v>
      </c>
      <c r="C101" s="1" t="s">
        <v>105</v>
      </c>
      <c r="D101" s="4" t="s">
        <v>105</v>
      </c>
      <c r="E101" s="4" t="s">
        <v>105</v>
      </c>
      <c r="F101" s="1" t="s">
        <v>105</v>
      </c>
      <c r="G101" s="1" t="s">
        <v>105</v>
      </c>
    </row>
    <row r="102" spans="1:7" x14ac:dyDescent="0.3">
      <c r="A102" s="3" t="s">
        <v>100</v>
      </c>
      <c r="B102" s="1" t="s">
        <v>105</v>
      </c>
      <c r="C102" s="1" t="s">
        <v>105</v>
      </c>
      <c r="D102" s="4" t="s">
        <v>105</v>
      </c>
      <c r="E102" s="4" t="s">
        <v>105</v>
      </c>
      <c r="F102" s="1" t="s">
        <v>105</v>
      </c>
      <c r="G102" s="1" t="s">
        <v>105</v>
      </c>
    </row>
    <row r="103" spans="1:7" x14ac:dyDescent="0.3">
      <c r="A103" s="3" t="s">
        <v>101</v>
      </c>
      <c r="B103" s="1" t="s">
        <v>105</v>
      </c>
      <c r="C103" s="1" t="s">
        <v>105</v>
      </c>
      <c r="D103" s="4" t="s">
        <v>105</v>
      </c>
      <c r="E103" s="4" t="s">
        <v>105</v>
      </c>
      <c r="F103" s="1" t="s">
        <v>105</v>
      </c>
      <c r="G103" s="1" t="s">
        <v>105</v>
      </c>
    </row>
    <row r="104" spans="1:7" x14ac:dyDescent="0.3">
      <c r="A104" s="3" t="s">
        <v>102</v>
      </c>
      <c r="B104" s="1" t="s">
        <v>105</v>
      </c>
      <c r="C104" s="1" t="s">
        <v>105</v>
      </c>
      <c r="D104" s="4" t="s">
        <v>105</v>
      </c>
      <c r="E104" s="4" t="s">
        <v>105</v>
      </c>
      <c r="F104" s="1" t="s">
        <v>105</v>
      </c>
      <c r="G104" s="1" t="s">
        <v>105</v>
      </c>
    </row>
    <row r="105" spans="1:7" x14ac:dyDescent="0.3">
      <c r="A105" s="3" t="s">
        <v>103</v>
      </c>
      <c r="B105" s="1" t="s">
        <v>105</v>
      </c>
      <c r="C105" s="1" t="s">
        <v>105</v>
      </c>
      <c r="D105" s="4" t="s">
        <v>105</v>
      </c>
      <c r="E105" s="4" t="s">
        <v>105</v>
      </c>
      <c r="F105" s="1" t="s">
        <v>105</v>
      </c>
      <c r="G105" s="1" t="s">
        <v>105</v>
      </c>
    </row>
    <row r="106" spans="1:7" x14ac:dyDescent="0.3">
      <c r="A106" s="3" t="s">
        <v>104</v>
      </c>
      <c r="B106" s="1" t="s">
        <v>105</v>
      </c>
      <c r="C106" s="1" t="s">
        <v>105</v>
      </c>
      <c r="D106" s="4" t="s">
        <v>105</v>
      </c>
      <c r="E106" s="4" t="s">
        <v>105</v>
      </c>
      <c r="F106" s="1" t="s">
        <v>105</v>
      </c>
      <c r="G106" s="1" t="s">
        <v>105</v>
      </c>
    </row>
    <row r="107" spans="1:7" x14ac:dyDescent="0.3">
      <c r="B107" s="12"/>
      <c r="C107" s="12"/>
      <c r="D107" s="12"/>
      <c r="E107" s="12"/>
      <c r="F107" s="12"/>
      <c r="G107" s="12"/>
    </row>
  </sheetData>
  <pageMargins left="0.7" right="0.7" top="0.75" bottom="0.75" header="0.3" footer="0.3"/>
  <pageSetup paperSize="9" orientation="portrait" verticalDpi="0" r:id="rId1"/>
  <headerFooter>
    <oddHeader>&amp;C&amp;"Calibri"&amp;12&amp;K000000 OFFICIAL&amp;1#_x000D_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FOI response - 2571789</dc:title>
  <dc:creator>Matthew Sawyer</dc:creator>
  <cp:lastModifiedBy>Ian Meader</cp:lastModifiedBy>
  <dcterms:created xsi:type="dcterms:W3CDTF">2024-02-01T11:39:10Z</dcterms:created>
  <dcterms:modified xsi:type="dcterms:W3CDTF">2024-03-08T11:21:30Z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605bbf-3f5a-4d11-995a-ab0e71eef3db_Enabled">
    <vt:lpwstr>true</vt:lpwstr>
  </property>
  <property fmtid="{D5CDD505-2E9C-101B-9397-08002B2CF9AE}" pid="3" name="MSIP_Label_82605bbf-3f5a-4d11-995a-ab0e71eef3db_SetDate">
    <vt:lpwstr>2024-02-01T13:47:55Z</vt:lpwstr>
  </property>
  <property fmtid="{D5CDD505-2E9C-101B-9397-08002B2CF9AE}" pid="4" name="MSIP_Label_82605bbf-3f5a-4d11-995a-ab0e71eef3db_Method">
    <vt:lpwstr>Standard</vt:lpwstr>
  </property>
  <property fmtid="{D5CDD505-2E9C-101B-9397-08002B2CF9AE}" pid="5" name="MSIP_Label_82605bbf-3f5a-4d11-995a-ab0e71eef3db_Name">
    <vt:lpwstr>General</vt:lpwstr>
  </property>
  <property fmtid="{D5CDD505-2E9C-101B-9397-08002B2CF9AE}" pid="6" name="MSIP_Label_82605bbf-3f5a-4d11-995a-ab0e71eef3db_SiteId">
    <vt:lpwstr>0fb26f95-b29d-4825-a41a-86c75ea1246a</vt:lpwstr>
  </property>
  <property fmtid="{D5CDD505-2E9C-101B-9397-08002B2CF9AE}" pid="7" name="MSIP_Label_82605bbf-3f5a-4d11-995a-ab0e71eef3db_ActionId">
    <vt:lpwstr>0e7389df-b7dc-4642-869d-00c6e28eb726</vt:lpwstr>
  </property>
  <property fmtid="{D5CDD505-2E9C-101B-9397-08002B2CF9AE}" pid="8" name="MSIP_Label_82605bbf-3f5a-4d11-995a-ab0e71eef3db_ContentBits">
    <vt:lpwstr>1</vt:lpwstr>
  </property>
</Properties>
</file>